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28-30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5" i="1" l="1"/>
  <c r="J15" i="1"/>
  <c r="I15" i="1"/>
  <c r="J19" i="1" l="1"/>
  <c r="I19" i="1"/>
  <c r="H19" i="1"/>
  <c r="G19" i="1"/>
  <c r="H14" i="1"/>
  <c r="G14" i="1"/>
  <c r="J14" i="1"/>
  <c r="I14" i="1"/>
  <c r="J7" i="1"/>
  <c r="H7" i="1"/>
  <c r="J6" i="1"/>
  <c r="I6" i="1"/>
  <c r="H6" i="1"/>
  <c r="G6" i="1"/>
  <c r="I7" i="1"/>
  <c r="G7" i="1"/>
  <c r="B24" i="1" l="1"/>
  <c r="A24" i="1"/>
  <c r="L23" i="1"/>
  <c r="F23" i="1"/>
  <c r="J20" i="1"/>
  <c r="I20" i="1"/>
  <c r="H20" i="1"/>
  <c r="G20" i="1"/>
  <c r="J17" i="1"/>
  <c r="I17" i="1"/>
  <c r="H17" i="1"/>
  <c r="G17" i="1"/>
  <c r="J16" i="1"/>
  <c r="J23" i="1" s="1"/>
  <c r="I16" i="1"/>
  <c r="H16" i="1"/>
  <c r="G16" i="1"/>
  <c r="G23" i="1" s="1"/>
  <c r="H15" i="1"/>
  <c r="B14" i="1"/>
  <c r="A14" i="1"/>
  <c r="L13" i="1"/>
  <c r="F13" i="1"/>
  <c r="J10" i="1"/>
  <c r="I10" i="1"/>
  <c r="H10" i="1"/>
  <c r="G10" i="1"/>
  <c r="J9" i="1"/>
  <c r="I9" i="1"/>
  <c r="H9" i="1"/>
  <c r="G9" i="1"/>
  <c r="J13" i="1"/>
  <c r="I13" i="1"/>
  <c r="H13" i="1"/>
  <c r="G13" i="1" l="1"/>
  <c r="F24" i="1"/>
  <c r="H23" i="1"/>
  <c r="H24" i="1" s="1"/>
  <c r="I23" i="1"/>
  <c r="I24" i="1" s="1"/>
  <c r="L24" i="1"/>
  <c r="G24" i="1"/>
  <c r="J24" i="1"/>
</calcChain>
</file>

<file path=xl/sharedStrings.xml><?xml version="1.0" encoding="utf-8"?>
<sst xmlns="http://schemas.openxmlformats.org/spreadsheetml/2006/main" count="63" uniqueCount="55">
  <si>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</si>
  <si>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</si>
  <si>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</si>
  <si>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</si>
  <si>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</si>
  <si>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</si>
  <si>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</si>
  <si>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</si>
  <si>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</si>
  <si>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</si>
  <si>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</si>
  <si>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</si>
  <si>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</si>
  <si>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</si>
  <si>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</si>
  <si>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</si>
  <si>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</si>
  <si>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</si>
  <si>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</si>
  <si>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</si>
  <si>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</si>
  <si>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</si>
  <si>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</si>
  <si>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</si>
  <si>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</si>
  <si>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</si>
  <si>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 xml:space="preserve"> Хлеб ржано-пшеничный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</si>
  <si>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</si>
  <si>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</si>
  <si>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</si>
  <si>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</si>
  <si>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</si>
  <si>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</si>
  <si>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</si>
  <si>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</si>
  <si>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витаминизированный</t>
  </si>
  <si>
    <t>хлеб черн.</t>
  </si>
  <si>
    <t>Итого за день:</t>
  </si>
  <si>
    <t>Чай с лимоном</t>
  </si>
  <si>
    <t xml:space="preserve">пром </t>
  </si>
  <si>
    <t>Салат из моркови с яблоками и растительным маслом</t>
  </si>
  <si>
    <t xml:space="preserve">Котлета из кур </t>
  </si>
  <si>
    <t>Напиток "Золотой шар"</t>
  </si>
  <si>
    <t>37.2</t>
  </si>
  <si>
    <t>38.3</t>
  </si>
  <si>
    <t>Салат из свежих овощей с растительным маслом и зеленью</t>
  </si>
  <si>
    <t>90</t>
  </si>
  <si>
    <t>Мясо, тушеное с овощами</t>
  </si>
  <si>
    <t>17/1</t>
  </si>
  <si>
    <t>29.10</t>
  </si>
  <si>
    <t>Председатель Правления ПК"СЫСЕРТСКОЕ РАЙПО"</t>
  </si>
  <si>
    <t>Шалапугина Н.В.</t>
  </si>
  <si>
    <t>сладкое</t>
  </si>
  <si>
    <t>Рис, припущенный с овощами</t>
  </si>
  <si>
    <t>Борщ из капусты с картофелем, сметаной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</si>
</sst>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9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/>
    </xf>
    <xf numFmtId="0" fontId="8" fillId="0" borderId="10" xfId="0" applyFont="1" applyBorder="1"/>
    <xf numFmtId="2" fontId="9" fillId="0" borderId="1" xfId="0" applyNumberFormat="1" applyFont="1" applyBorder="1" applyAlignment="1">
      <alignment vertical="center"/>
    </xf>
    <xf numFmtId="0" fontId="1" fillId="3" borderId="11" xfId="0" applyFont="1" applyFill="1" applyBorder="1" applyAlignment="1">
      <alignment vertical="top" wrapText="1"/>
    </xf>
    <xf numFmtId="0" fontId="11" fillId="3" borderId="11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/>
    </xf>
    <xf numFmtId="2" fontId="9" fillId="0" borderId="1" xfId="0" applyNumberFormat="1" applyFont="1" applyBorder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2" fontId="11" fillId="3" borderId="1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4" xfId="0" applyFont="1" applyBorder="1" applyAlignment="1">
      <alignment horizontal="center" vertical="center" wrapText="1"/>
    </xf>
    <xf numFmtId="2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Border="1" applyAlignment="1">
      <alignment horizontal="center" vertical="top" wrapText="1"/>
    </xf>
    <xf numFmtId="49" fontId="11" fillId="2" borderId="16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17" fillId="2" borderId="16" xfId="0" applyNumberFormat="1" applyFont="1" applyFill="1" applyBorder="1" applyAlignment="1" applyProtection="1">
      <alignment horizontal="center" vertical="top" wrapText="1"/>
      <protection locked="0"/>
    </xf>
    <xf numFmtId="2" fontId="16" fillId="0" borderId="1" xfId="0" applyNumberFormat="1" applyFont="1" applyBorder="1" applyAlignment="1">
      <alignment horizontal="left" vertical="center" wrapText="1"/>
    </xf>
    <xf numFmtId="0" fontId="17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8" fillId="2" borderId="18" xfId="0" applyFont="1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8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68"/>
      <c r="D1" s="69"/>
      <c r="E1" s="69"/>
      <c r="F1" s="3" t="s">
        <v>1</v>
      </c>
      <c r="G1" s="1" t="s">
        <v>2</v>
      </c>
      <c r="H1" s="70" t="s">
        <v>50</v>
      </c>
      <c r="I1" s="71"/>
      <c r="J1" s="71"/>
      <c r="K1" s="72"/>
    </row>
    <row r="2" spans="1:12" ht="17.399999999999999">
      <c r="A2" s="4" t="s">
        <v>3</v>
      </c>
      <c r="C2" s="1"/>
      <c r="G2" s="1" t="s">
        <v>4</v>
      </c>
      <c r="H2" s="73" t="s">
        <v>51</v>
      </c>
      <c r="I2" s="74"/>
      <c r="J2" s="74"/>
      <c r="K2" s="74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29</v>
      </c>
      <c r="I3" s="8">
        <v>4</v>
      </c>
      <c r="J3" s="41">
        <v>2025</v>
      </c>
      <c r="K3" s="42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3" t="s">
        <v>21</v>
      </c>
      <c r="L5" s="12" t="s">
        <v>22</v>
      </c>
    </row>
    <row r="6" spans="1:12" ht="31.8" thickBot="1">
      <c r="A6" s="33">
        <v>1</v>
      </c>
      <c r="B6" s="15">
        <v>2</v>
      </c>
      <c r="C6" s="13" t="s">
        <v>23</v>
      </c>
      <c r="D6" s="19" t="s">
        <v>30</v>
      </c>
      <c r="E6" s="22" t="s">
        <v>45</v>
      </c>
      <c r="F6" s="21">
        <v>85</v>
      </c>
      <c r="G6" s="21">
        <f>F6*0.6/60</f>
        <v>0.85</v>
      </c>
      <c r="H6" s="21">
        <f>F6*6/60</f>
        <v>8.5</v>
      </c>
      <c r="I6" s="21">
        <f>F6*4.76/60</f>
        <v>6.7433333333333332</v>
      </c>
      <c r="J6" s="21">
        <f>F6*75.44/60</f>
        <v>106.87333333333332</v>
      </c>
      <c r="K6" s="47" t="s">
        <v>46</v>
      </c>
      <c r="L6" s="44">
        <v>21.52</v>
      </c>
    </row>
    <row r="7" spans="1:12" ht="15.6">
      <c r="A7" s="33"/>
      <c r="B7" s="15"/>
      <c r="C7" s="16"/>
      <c r="D7" s="14" t="s">
        <v>24</v>
      </c>
      <c r="E7" s="50" t="s">
        <v>47</v>
      </c>
      <c r="F7" s="21">
        <v>190</v>
      </c>
      <c r="G7" s="21">
        <f>F7*15.7/200</f>
        <v>14.914999999999999</v>
      </c>
      <c r="H7" s="21">
        <f>F7*15.7/200</f>
        <v>14.914999999999999</v>
      </c>
      <c r="I7" s="21">
        <f>F7*19.8/200</f>
        <v>18.809999999999999</v>
      </c>
      <c r="J7" s="21">
        <f>F7*254.97/180</f>
        <v>269.13499999999999</v>
      </c>
      <c r="K7" s="48">
        <v>44263</v>
      </c>
      <c r="L7" s="37">
        <v>90.59</v>
      </c>
    </row>
    <row r="8" spans="1:12" ht="15.6">
      <c r="A8" s="33"/>
      <c r="B8" s="15"/>
      <c r="C8" s="16"/>
      <c r="D8" s="19" t="s">
        <v>25</v>
      </c>
      <c r="E8" s="20" t="s">
        <v>38</v>
      </c>
      <c r="F8" s="21">
        <v>200</v>
      </c>
      <c r="G8" s="21">
        <v>0.1</v>
      </c>
      <c r="H8" s="21">
        <v>0</v>
      </c>
      <c r="I8" s="21">
        <v>9.9</v>
      </c>
      <c r="J8" s="21">
        <v>40</v>
      </c>
      <c r="K8" s="49" t="s">
        <v>49</v>
      </c>
      <c r="L8" s="37">
        <v>5.37</v>
      </c>
    </row>
    <row r="9" spans="1:12" ht="15.6">
      <c r="A9" s="33"/>
      <c r="B9" s="15"/>
      <c r="C9" s="16"/>
      <c r="D9" s="19" t="s">
        <v>34</v>
      </c>
      <c r="E9" s="22" t="s">
        <v>35</v>
      </c>
      <c r="F9" s="21">
        <v>50</v>
      </c>
      <c r="G9" s="21">
        <f>SUM(F9*2.37/30)</f>
        <v>3.95</v>
      </c>
      <c r="H9" s="21">
        <f>SUM(F9*0.3/30)</f>
        <v>0.5</v>
      </c>
      <c r="I9" s="21">
        <f>SUM(F9*14.49/30)</f>
        <v>24.15</v>
      </c>
      <c r="J9" s="21">
        <f>SUM(F9*70.14/30)</f>
        <v>116.9</v>
      </c>
      <c r="K9" s="47" t="s">
        <v>39</v>
      </c>
      <c r="L9" s="37">
        <v>4.5599999999999996</v>
      </c>
    </row>
    <row r="10" spans="1:12" ht="15.6">
      <c r="A10" s="33"/>
      <c r="B10" s="15"/>
      <c r="C10" s="16"/>
      <c r="D10" s="19" t="s">
        <v>36</v>
      </c>
      <c r="E10" s="30" t="s">
        <v>26</v>
      </c>
      <c r="F10" s="21">
        <v>36</v>
      </c>
      <c r="G10" s="21">
        <f>SUM(F10*1.68/30)</f>
        <v>2.016</v>
      </c>
      <c r="H10" s="21">
        <f>SUM(F10*0.33/30)</f>
        <v>0.39600000000000002</v>
      </c>
      <c r="I10" s="21">
        <f>SUM(F10*14.82/30)</f>
        <v>17.783999999999999</v>
      </c>
      <c r="J10" s="21">
        <f>SUM(F10*68.97/30)</f>
        <v>82.763999999999996</v>
      </c>
      <c r="K10" s="47" t="s">
        <v>39</v>
      </c>
      <c r="L10" s="37">
        <v>3</v>
      </c>
    </row>
    <row r="11" spans="1:12" ht="15.6">
      <c r="A11" s="33"/>
      <c r="B11" s="15"/>
      <c r="C11" s="16"/>
      <c r="D11" s="17"/>
      <c r="E11" s="35"/>
      <c r="F11" s="36"/>
      <c r="G11" s="36"/>
      <c r="H11" s="36"/>
      <c r="I11" s="36"/>
      <c r="J11" s="36"/>
      <c r="K11" s="45"/>
      <c r="L11" s="37"/>
    </row>
    <row r="12" spans="1:12" ht="15.6">
      <c r="A12" s="33"/>
      <c r="B12" s="15"/>
      <c r="C12" s="16"/>
      <c r="D12" s="17"/>
      <c r="E12" s="18"/>
      <c r="F12" s="37"/>
      <c r="G12" s="37"/>
      <c r="H12" s="37"/>
      <c r="I12" s="37"/>
      <c r="J12" s="37"/>
      <c r="K12" s="45"/>
      <c r="L12" s="37"/>
    </row>
    <row r="13" spans="1:12" ht="15.6">
      <c r="A13" s="38"/>
      <c r="B13" s="23"/>
      <c r="C13" s="24"/>
      <c r="D13" s="25" t="s">
        <v>28</v>
      </c>
      <c r="E13" s="26"/>
      <c r="F13" s="27">
        <f>SUM(F6:F12)</f>
        <v>561</v>
      </c>
      <c r="G13" s="27">
        <f t="shared" ref="G13" si="0">SUM(G6:G12)</f>
        <v>21.830999999999996</v>
      </c>
      <c r="H13" s="27">
        <f t="shared" ref="H13" si="1">SUM(H6:H12)</f>
        <v>24.311</v>
      </c>
      <c r="I13" s="27">
        <f t="shared" ref="I13" si="2">SUM(I6:I12)</f>
        <v>77.387333333333331</v>
      </c>
      <c r="J13" s="27">
        <f t="shared" ref="J13:L13" si="3">SUM(J6:J12)</f>
        <v>615.67233333333331</v>
      </c>
      <c r="K13" s="46"/>
      <c r="L13" s="27">
        <f t="shared" si="3"/>
        <v>125.04</v>
      </c>
    </row>
    <row r="14" spans="1:12" ht="31.2">
      <c r="A14" s="28">
        <f>A6</f>
        <v>1</v>
      </c>
      <c r="B14" s="28">
        <f>B6</f>
        <v>2</v>
      </c>
      <c r="C14" s="29" t="s">
        <v>29</v>
      </c>
      <c r="D14" s="19" t="s">
        <v>30</v>
      </c>
      <c r="E14" s="35" t="s">
        <v>40</v>
      </c>
      <c r="F14" s="21">
        <v>100</v>
      </c>
      <c r="G14" s="21">
        <f>F14*1/100</f>
        <v>1</v>
      </c>
      <c r="H14" s="21">
        <f>F14*6/100</f>
        <v>6</v>
      </c>
      <c r="I14" s="21">
        <f>F14*9.6/100</f>
        <v>9.6</v>
      </c>
      <c r="J14" s="21">
        <f>F14*96.4/100</f>
        <v>96.4</v>
      </c>
      <c r="K14" s="49" t="s">
        <v>48</v>
      </c>
      <c r="L14" s="37">
        <v>15.6</v>
      </c>
    </row>
    <row r="15" spans="1:12" ht="31.2">
      <c r="A15" s="33"/>
      <c r="B15" s="15"/>
      <c r="C15" s="16"/>
      <c r="D15" s="19" t="s">
        <v>31</v>
      </c>
      <c r="E15" s="50" t="s">
        <v>54</v>
      </c>
      <c r="F15" s="21">
        <v>200</v>
      </c>
      <c r="G15" s="21">
        <f>F15*1.82/200</f>
        <v>1.82</v>
      </c>
      <c r="H15" s="21">
        <f>F15*4.16/200</f>
        <v>4.16</v>
      </c>
      <c r="I15" s="21">
        <f>F15*7.8/200</f>
        <v>7.8</v>
      </c>
      <c r="J15" s="21">
        <f>F15*75.92/200</f>
        <v>75.92</v>
      </c>
      <c r="K15" s="45">
        <v>44257</v>
      </c>
      <c r="L15" s="37">
        <v>27.23</v>
      </c>
    </row>
    <row r="16" spans="1:12" ht="15.6">
      <c r="A16" s="33"/>
      <c r="B16" s="15"/>
      <c r="C16" s="16"/>
      <c r="D16" s="19" t="s">
        <v>32</v>
      </c>
      <c r="E16" s="34" t="s">
        <v>41</v>
      </c>
      <c r="F16" s="21">
        <v>90</v>
      </c>
      <c r="G16" s="21">
        <f>F16*13.32/90</f>
        <v>13.32</v>
      </c>
      <c r="H16" s="21">
        <f>F16*11.16/90</f>
        <v>11.16</v>
      </c>
      <c r="I16" s="21">
        <f>F16*8.19/90</f>
        <v>8.19</v>
      </c>
      <c r="J16" s="21">
        <f>F16*186.3/90</f>
        <v>186.3</v>
      </c>
      <c r="K16" s="45">
        <v>44325</v>
      </c>
      <c r="L16" s="37">
        <v>50.31</v>
      </c>
    </row>
    <row r="17" spans="1:12" ht="15.6">
      <c r="A17" s="33"/>
      <c r="B17" s="15"/>
      <c r="C17" s="16"/>
      <c r="D17" s="19" t="s">
        <v>33</v>
      </c>
      <c r="E17" s="20" t="s">
        <v>53</v>
      </c>
      <c r="F17" s="21">
        <v>150</v>
      </c>
      <c r="G17" s="21">
        <f>F17*3.75/150</f>
        <v>3.75</v>
      </c>
      <c r="H17" s="21">
        <f>F17*7.1/150</f>
        <v>7.1</v>
      </c>
      <c r="I17" s="21">
        <f>F17*37.7/150</f>
        <v>37.700000000000003</v>
      </c>
      <c r="J17" s="21">
        <f>F17*230.02/150</f>
        <v>230.02</v>
      </c>
      <c r="K17" s="51" t="s">
        <v>44</v>
      </c>
      <c r="L17" s="37">
        <v>12.82</v>
      </c>
    </row>
    <row r="18" spans="1:12" ht="15.6">
      <c r="A18" s="33"/>
      <c r="B18" s="15"/>
      <c r="C18" s="16"/>
      <c r="D18" s="19" t="s">
        <v>52</v>
      </c>
      <c r="E18" s="34" t="s">
        <v>42</v>
      </c>
      <c r="F18" s="21">
        <v>200</v>
      </c>
      <c r="G18" s="21">
        <v>0</v>
      </c>
      <c r="H18" s="21">
        <v>0</v>
      </c>
      <c r="I18" s="21">
        <v>12</v>
      </c>
      <c r="J18" s="21">
        <v>48</v>
      </c>
      <c r="K18" s="45" t="s">
        <v>43</v>
      </c>
      <c r="L18" s="37">
        <v>13.15</v>
      </c>
    </row>
    <row r="19" spans="1:12" ht="15.6">
      <c r="A19" s="33"/>
      <c r="B19" s="15"/>
      <c r="C19" s="16"/>
      <c r="D19" s="19" t="s">
        <v>34</v>
      </c>
      <c r="E19" s="22" t="s">
        <v>35</v>
      </c>
      <c r="F19" s="21">
        <v>38</v>
      </c>
      <c r="G19" s="21">
        <f>SUM(F19*2.37/30)</f>
        <v>3.0020000000000002</v>
      </c>
      <c r="H19" s="21">
        <f>SUM(F19*0.3/30)</f>
        <v>0.38</v>
      </c>
      <c r="I19" s="21">
        <f>SUM(F19*14.49/30)</f>
        <v>18.353999999999999</v>
      </c>
      <c r="J19" s="21">
        <f>SUM(F19*70.14/30)</f>
        <v>88.844000000000008</v>
      </c>
      <c r="K19" s="45" t="s">
        <v>27</v>
      </c>
      <c r="L19" s="37">
        <v>3.47</v>
      </c>
    </row>
    <row r="20" spans="1:12" ht="15.6">
      <c r="A20" s="33"/>
      <c r="B20" s="15"/>
      <c r="C20" s="16"/>
      <c r="D20" s="19" t="s">
        <v>36</v>
      </c>
      <c r="E20" s="30" t="s">
        <v>26</v>
      </c>
      <c r="F20" s="21">
        <v>30</v>
      </c>
      <c r="G20" s="21">
        <f>SUM(F20*1.68/30)</f>
        <v>1.68</v>
      </c>
      <c r="H20" s="21">
        <f>SUM(F20*0.33/30)</f>
        <v>0.33</v>
      </c>
      <c r="I20" s="21">
        <f>SUM(F20*14.82/30)</f>
        <v>14.82</v>
      </c>
      <c r="J20" s="21">
        <f>SUM(F20*68.97/30)</f>
        <v>68.97</v>
      </c>
      <c r="K20" s="45" t="s">
        <v>27</v>
      </c>
      <c r="L20" s="37">
        <v>2.46</v>
      </c>
    </row>
    <row r="21" spans="1:12" ht="15.6">
      <c r="A21" s="33"/>
      <c r="B21" s="15"/>
      <c r="C21" s="16"/>
      <c r="D21" s="17"/>
      <c r="E21" s="18"/>
      <c r="F21" s="37"/>
      <c r="G21" s="37"/>
      <c r="H21" s="37"/>
      <c r="I21" s="37"/>
      <c r="J21" s="37"/>
      <c r="K21" s="45"/>
      <c r="L21" s="37"/>
    </row>
    <row r="22" spans="1:12" ht="15.6">
      <c r="A22" s="33"/>
      <c r="B22" s="15"/>
      <c r="C22" s="16"/>
      <c r="D22" s="17"/>
      <c r="E22" s="18"/>
      <c r="F22" s="37"/>
      <c r="G22" s="37"/>
      <c r="H22" s="37"/>
      <c r="I22" s="37"/>
      <c r="J22" s="37"/>
      <c r="K22" s="45"/>
      <c r="L22" s="37"/>
    </row>
    <row r="23" spans="1:12" ht="15.6">
      <c r="A23" s="38"/>
      <c r="B23" s="23"/>
      <c r="C23" s="24"/>
      <c r="D23" s="25" t="s">
        <v>28</v>
      </c>
      <c r="E23" s="26"/>
      <c r="F23" s="27">
        <f>SUM(F14:F22)</f>
        <v>808</v>
      </c>
      <c r="G23" s="27">
        <f t="shared" ref="G23" si="4">SUM(G14:G22)</f>
        <v>24.571999999999999</v>
      </c>
      <c r="H23" s="27">
        <f t="shared" ref="H23" si="5">SUM(H14:H22)</f>
        <v>29.13</v>
      </c>
      <c r="I23" s="27">
        <f t="shared" ref="I23" si="6">SUM(I14:I22)</f>
        <v>108.464</v>
      </c>
      <c r="J23" s="27">
        <f t="shared" ref="J23:L23" si="7">SUM(J14:J22)</f>
        <v>794.45400000000006</v>
      </c>
      <c r="K23" s="46"/>
      <c r="L23" s="27">
        <f t="shared" si="7"/>
        <v>125.04</v>
      </c>
    </row>
    <row r="24" spans="1:12" ht="15.75" customHeight="1" thickBot="1">
      <c r="A24" s="39">
        <f>A6</f>
        <v>1</v>
      </c>
      <c r="B24" s="39">
        <f>B6</f>
        <v>2</v>
      </c>
      <c r="C24" s="75" t="s">
        <v>37</v>
      </c>
      <c r="D24" s="76"/>
      <c r="E24" s="31"/>
      <c r="F24" s="40">
        <f>F13+F23</f>
        <v>1369</v>
      </c>
      <c r="G24" s="40">
        <f t="shared" ref="G24" si="8">G13+G23</f>
        <v>46.402999999999992</v>
      </c>
      <c r="H24" s="40">
        <f t="shared" ref="H24" si="9">H13+H23</f>
        <v>53.441000000000003</v>
      </c>
      <c r="I24" s="40">
        <f t="shared" ref="I24" si="10">I13+I23</f>
        <v>185.85133333333334</v>
      </c>
      <c r="J24" s="40">
        <f t="shared" ref="J24:L24" si="11">J13+J23</f>
        <v>1410.1263333333334</v>
      </c>
      <c r="K24" s="32"/>
      <c r="L24" s="40">
        <f t="shared" si="11"/>
        <v>250.08</v>
      </c>
    </row>
    <row r="34" spans="5:13">
      <c r="E34" s="52"/>
      <c r="F34" s="52"/>
      <c r="G34" s="52"/>
      <c r="H34" s="52"/>
      <c r="I34" s="52"/>
      <c r="J34" s="52"/>
      <c r="K34" s="52"/>
      <c r="L34" s="52"/>
      <c r="M34" s="52"/>
    </row>
    <row r="35" spans="5:13" ht="15.6">
      <c r="E35" s="53"/>
      <c r="F35" s="54"/>
      <c r="G35" s="55"/>
      <c r="H35" s="55"/>
      <c r="I35" s="55"/>
      <c r="J35" s="55"/>
      <c r="K35" s="55"/>
      <c r="L35" s="56"/>
      <c r="M35" s="57"/>
    </row>
    <row r="36" spans="5:13" ht="15.6">
      <c r="E36" s="58"/>
      <c r="F36" s="59"/>
      <c r="G36" s="60"/>
      <c r="H36" s="60"/>
      <c r="I36" s="60"/>
      <c r="J36" s="60"/>
      <c r="K36" s="60"/>
      <c r="L36" s="56"/>
      <c r="M36" s="57"/>
    </row>
    <row r="37" spans="5:13" ht="15.6">
      <c r="E37" s="61"/>
      <c r="F37" s="55"/>
      <c r="G37" s="55"/>
      <c r="H37" s="55"/>
      <c r="I37" s="55"/>
      <c r="J37" s="55"/>
      <c r="K37" s="62"/>
      <c r="L37" s="52"/>
      <c r="M37" s="52"/>
    </row>
    <row r="38" spans="5:13" ht="15.6">
      <c r="E38" s="61"/>
      <c r="F38" s="55"/>
      <c r="G38" s="55"/>
      <c r="H38" s="55"/>
      <c r="I38" s="55"/>
      <c r="J38" s="55"/>
      <c r="K38" s="62"/>
      <c r="L38" s="52"/>
      <c r="M38" s="52"/>
    </row>
    <row r="39" spans="5:13" ht="15.6">
      <c r="E39" s="61"/>
      <c r="F39" s="55"/>
      <c r="G39" s="55"/>
      <c r="H39" s="55"/>
      <c r="I39" s="55"/>
      <c r="J39" s="55"/>
      <c r="K39" s="62"/>
      <c r="L39" s="52"/>
      <c r="M39" s="52"/>
    </row>
    <row r="40" spans="5:13" ht="15.6">
      <c r="E40" s="59"/>
      <c r="F40" s="55"/>
      <c r="G40" s="55"/>
      <c r="H40" s="55"/>
      <c r="I40" s="55"/>
      <c r="J40" s="55"/>
      <c r="K40" s="62"/>
      <c r="L40" s="52"/>
      <c r="M40" s="52"/>
    </row>
    <row r="41" spans="5:13" ht="15.6">
      <c r="E41" s="63"/>
      <c r="F41" s="64"/>
      <c r="G41" s="60"/>
      <c r="H41" s="60"/>
      <c r="I41" s="60"/>
      <c r="J41" s="60"/>
      <c r="K41" s="52"/>
      <c r="L41" s="52"/>
      <c r="M41" s="52"/>
    </row>
    <row r="42" spans="5:13" ht="15.6">
      <c r="E42" s="59"/>
      <c r="F42" s="60"/>
      <c r="G42" s="55"/>
      <c r="H42" s="55"/>
      <c r="I42" s="55"/>
      <c r="J42" s="55"/>
      <c r="K42" s="56"/>
      <c r="L42" s="52"/>
      <c r="M42" s="52"/>
    </row>
    <row r="43" spans="5:13" ht="15.6">
      <c r="E43" s="61"/>
      <c r="F43" s="55"/>
      <c r="G43" s="60"/>
      <c r="H43" s="60"/>
      <c r="I43" s="60"/>
      <c r="J43" s="60"/>
      <c r="K43" s="56"/>
      <c r="L43" s="52"/>
      <c r="M43" s="52"/>
    </row>
    <row r="44" spans="5:13" ht="15.6">
      <c r="E44" s="61"/>
      <c r="F44" s="55"/>
      <c r="G44" s="60"/>
      <c r="H44" s="60"/>
      <c r="I44" s="60"/>
      <c r="J44" s="60"/>
      <c r="K44" s="56"/>
      <c r="L44" s="52"/>
      <c r="M44" s="52"/>
    </row>
    <row r="45" spans="5:13" ht="15.6">
      <c r="E45" s="59"/>
      <c r="F45" s="55"/>
      <c r="G45" s="55"/>
      <c r="H45" s="55"/>
      <c r="I45" s="55"/>
      <c r="J45" s="60"/>
      <c r="K45" s="56"/>
      <c r="L45" s="52"/>
      <c r="M45" s="52"/>
    </row>
    <row r="46" spans="5:13" ht="15.6">
      <c r="E46" s="59"/>
      <c r="F46" s="55"/>
      <c r="G46" s="55"/>
      <c r="H46" s="55"/>
      <c r="I46" s="55"/>
      <c r="J46" s="55"/>
      <c r="K46" s="56"/>
      <c r="L46" s="52"/>
      <c r="M46" s="52"/>
    </row>
    <row r="47" spans="5:13" ht="15.6">
      <c r="E47" s="65"/>
      <c r="F47" s="55"/>
      <c r="G47" s="55"/>
      <c r="H47" s="55"/>
      <c r="I47" s="55"/>
      <c r="J47" s="55"/>
      <c r="K47" s="66"/>
      <c r="L47" s="52"/>
      <c r="M47" s="52"/>
    </row>
    <row r="48" spans="5:13" ht="15.6">
      <c r="E48" s="65"/>
      <c r="F48" s="55"/>
      <c r="G48" s="55"/>
      <c r="H48" s="55"/>
      <c r="I48" s="55"/>
      <c r="J48" s="55"/>
      <c r="K48" s="56"/>
      <c r="L48" s="52"/>
      <c r="M48" s="52"/>
    </row>
    <row r="49" spans="5:13" ht="15.6">
      <c r="E49" s="59"/>
      <c r="F49" s="60"/>
      <c r="G49" s="60"/>
      <c r="H49" s="60"/>
      <c r="I49" s="60"/>
      <c r="J49" s="60"/>
      <c r="K49" s="67"/>
      <c r="L49" s="52"/>
      <c r="M49" s="52"/>
    </row>
    <row r="50" spans="5:13">
      <c r="E50" s="52"/>
      <c r="F50" s="52"/>
      <c r="G50" s="52"/>
      <c r="H50" s="52"/>
      <c r="I50" s="52"/>
      <c r="J50" s="52"/>
      <c r="K50" s="52"/>
      <c r="L50" s="52"/>
      <c r="M50" s="52"/>
    </row>
    <row r="51" spans="5:13">
      <c r="E51" s="52"/>
      <c r="F51" s="52"/>
      <c r="G51" s="52"/>
      <c r="H51" s="52"/>
      <c r="I51" s="52"/>
      <c r="J51" s="52"/>
      <c r="K51" s="52"/>
      <c r="L51" s="52"/>
      <c r="M51" s="52"/>
    </row>
  </sheetData>
  <mergeCells count="4">
    <mergeCell ref="C1:E1"/>
    <mergeCell ref="H1:K1"/>
    <mergeCell ref="H2:K2"/>
    <mergeCell ref="C24:D24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2025-04-25T08:33:06Z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